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xr:revisionPtr revIDLastSave="0" documentId="13_ncr:1_{9B550EF6-260B-477B-A127-9F8A78A0183B}" xr6:coauthVersionLast="34" xr6:coauthVersionMax="34" xr10:uidLastSave="{00000000-0000-0000-0000-000000000000}"/>
  <bookViews>
    <workbookView xWindow="0" yWindow="0" windowWidth="17256" windowHeight="5652" xr2:uid="{00000000-000D-0000-FFFF-FFFF00000000}"/>
  </bookViews>
  <sheets>
    <sheet name="ROI Calculator" sheetId="1" r:id="rId1"/>
  </sheets>
  <calcPr calcId="179017"/>
</workbook>
</file>

<file path=xl/calcChain.xml><?xml version="1.0" encoding="utf-8"?>
<calcChain xmlns="http://schemas.openxmlformats.org/spreadsheetml/2006/main">
  <c r="I6" i="1" l="1"/>
  <c r="I9" i="1" l="1"/>
  <c r="I10" i="1" s="1"/>
  <c r="L24" i="1"/>
  <c r="M7" i="1" s="1"/>
  <c r="F9" i="1"/>
  <c r="M6" i="1" s="1"/>
  <c r="M9" i="1"/>
  <c r="M10" i="1"/>
  <c r="I7" i="1"/>
  <c r="F23" i="1"/>
  <c r="F8" i="1" l="1"/>
  <c r="M5" i="1" s="1"/>
  <c r="M12" i="1" s="1"/>
  <c r="M8" i="1"/>
  <c r="I11" i="1"/>
  <c r="M11" i="1" l="1"/>
</calcChain>
</file>

<file path=xl/sharedStrings.xml><?xml version="1.0" encoding="utf-8"?>
<sst xmlns="http://schemas.openxmlformats.org/spreadsheetml/2006/main" count="56" uniqueCount="55">
  <si>
    <t>Net Benefit (5-year)</t>
  </si>
  <si>
    <t>Behind the Scenes</t>
  </si>
  <si>
    <t>Annual route-based</t>
  </si>
  <si>
    <t>Cloud Cost - Professional (Monthly)</t>
  </si>
  <si>
    <t>Cloud Cost - Standard (Monthly)</t>
  </si>
  <si>
    <t>Asset Information</t>
  </si>
  <si>
    <t>None</t>
  </si>
  <si>
    <t>Annually</t>
  </si>
  <si>
    <t>Bi-annually</t>
  </si>
  <si>
    <t>Quarterly</t>
  </si>
  <si>
    <t>Monthly</t>
  </si>
  <si>
    <t>Selected Value</t>
  </si>
  <si>
    <t>Operational Assumptions</t>
  </si>
  <si>
    <t>Calculator Outputs</t>
  </si>
  <si>
    <t>Maintenance Assumptions (per asset)</t>
  </si>
  <si>
    <r>
      <rPr>
        <b/>
        <sz val="10"/>
        <color theme="1"/>
        <rFont val="Arial"/>
        <family val="2"/>
      </rPr>
      <t>Petasense Hardware and Setup</t>
    </r>
    <r>
      <rPr>
        <sz val="10"/>
        <color theme="1"/>
        <rFont val="Arial"/>
        <family val="2"/>
      </rPr>
      <t xml:space="preserve">
(Non-Recurring)</t>
    </r>
  </si>
  <si>
    <r>
      <rPr>
        <b/>
        <sz val="10"/>
        <color theme="1"/>
        <rFont val="Arial"/>
        <family val="2"/>
      </rPr>
      <t>Petasense Cloud Subsciption</t>
    </r>
    <r>
      <rPr>
        <sz val="10"/>
        <color theme="1"/>
        <rFont val="Arial"/>
        <family val="2"/>
      </rPr>
      <t xml:space="preserve">
(Annual Recurring)</t>
    </r>
  </si>
  <si>
    <t xml:space="preserve">Preventive maintenance (PM) </t>
  </si>
  <si>
    <t>Repairs</t>
  </si>
  <si>
    <t xml:space="preserve">Route-based monitoring </t>
  </si>
  <si>
    <t xml:space="preserve">Unplanned downtime </t>
  </si>
  <si>
    <t>Payback Period (in months)</t>
  </si>
  <si>
    <r>
      <t xml:space="preserve">Production hours gained annually 
</t>
    </r>
    <r>
      <rPr>
        <sz val="10"/>
        <color theme="1"/>
        <rFont val="Arial"/>
        <family val="2"/>
      </rPr>
      <t>(Unplanned downtime reduction)</t>
    </r>
  </si>
  <si>
    <r>
      <t xml:space="preserve">Average number of 
measurement points
</t>
    </r>
    <r>
      <rPr>
        <sz val="10"/>
        <color theme="1" tint="0.499984740745262"/>
        <rFont val="Arial"/>
        <family val="2"/>
      </rPr>
      <t>Standard: 2</t>
    </r>
  </si>
  <si>
    <t>Vib Mote Cost - Model 1</t>
  </si>
  <si>
    <t>Vib Mote Cost - Model 2</t>
  </si>
  <si>
    <t>VM1-to-VM2 Ratio</t>
  </si>
  <si>
    <t>Setup Cost (per Mote)</t>
  </si>
  <si>
    <t>Unplanned downtime reduction after implementing Petasense</t>
  </si>
  <si>
    <t xml:space="preserve"> Investment</t>
  </si>
  <si>
    <t xml:space="preserve"> Returns</t>
  </si>
  <si>
    <t xml:space="preserve">Annual PM </t>
  </si>
  <si>
    <t xml:space="preserve">Cost savings with Petasense (%)  </t>
  </si>
  <si>
    <t>Annual repairs</t>
  </si>
  <si>
    <t xml:space="preserve">Petasense System Costs </t>
  </si>
  <si>
    <t>Annual Repair Costs per Asset 
(% of Asset Value)</t>
  </si>
  <si>
    <t>Annual PM Costs per Asset 
(% of Asset Value)</t>
  </si>
  <si>
    <t>PM / Repair Cost Assumptions</t>
  </si>
  <si>
    <t>Route-based Frequency Table</t>
  </si>
  <si>
    <r>
      <t xml:space="preserve">Revenues per hour
</t>
    </r>
    <r>
      <rPr>
        <sz val="10"/>
        <color theme="1" tint="0.499984740745262"/>
        <rFont val="Arial"/>
        <family val="2"/>
      </rPr>
      <t>Standard: $10,000</t>
    </r>
  </si>
  <si>
    <r>
      <t xml:space="preserve">Hours of production annually
</t>
    </r>
    <r>
      <rPr>
        <sz val="10"/>
        <color theme="1" tint="0.499984740745262"/>
        <rFont val="Arial"/>
        <family val="2"/>
      </rPr>
      <t xml:space="preserve">Standard: 2880 hours </t>
    </r>
  </si>
  <si>
    <r>
      <t xml:space="preserve">Average annual repair costs
</t>
    </r>
    <r>
      <rPr>
        <sz val="10"/>
        <color theme="1" tint="0.499984740745262"/>
        <rFont val="Arial"/>
        <family val="2"/>
      </rPr>
      <t>Standard: 6% of asset value</t>
    </r>
  </si>
  <si>
    <r>
      <t xml:space="preserve">Cost of walk-around data collection and analysis
</t>
    </r>
    <r>
      <rPr>
        <sz val="10"/>
        <color theme="1" tint="0.499984740745262"/>
        <rFont val="Arial"/>
        <family val="2"/>
      </rPr>
      <t>Standard: $50</t>
    </r>
  </si>
  <si>
    <r>
      <t xml:space="preserve">Average Asset Value
</t>
    </r>
    <r>
      <rPr>
        <sz val="10"/>
        <color theme="1" tint="0.499984740745262"/>
        <rFont val="Arial"/>
        <family val="2"/>
      </rPr>
      <t>Standard: $10,000</t>
    </r>
  </si>
  <si>
    <r>
      <t xml:space="preserve">Number of Rotating Assets
</t>
    </r>
    <r>
      <rPr>
        <sz val="10"/>
        <color theme="1" tint="0.499984740745262"/>
        <rFont val="Arial"/>
        <family val="2"/>
      </rPr>
      <t>Standard: 250</t>
    </r>
  </si>
  <si>
    <r>
      <t xml:space="preserve">Average annual PM costs
</t>
    </r>
    <r>
      <rPr>
        <sz val="10"/>
        <color theme="1" tint="0.499984740745262"/>
        <rFont val="Arial"/>
        <family val="2"/>
      </rPr>
      <t>Standard: 15% of asset value</t>
    </r>
  </si>
  <si>
    <t xml:space="preserve"> Annual 
 Savings</t>
  </si>
  <si>
    <r>
      <rPr>
        <b/>
        <sz val="20"/>
        <color theme="1"/>
        <rFont val="Arial"/>
        <family val="2"/>
      </rPr>
      <t xml:space="preserve">  ROI Calculator </t>
    </r>
    <r>
      <rPr>
        <sz val="20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 xml:space="preserve">   for Rotating Assets</t>
    </r>
    <r>
      <rPr>
        <sz val="12"/>
        <color theme="1"/>
        <rFont val="Arial"/>
        <family val="2"/>
      </rPr>
      <t xml:space="preserve">
</t>
    </r>
    <r>
      <rPr>
        <sz val="12"/>
        <color theme="2" tint="-0.499984740745262"/>
        <rFont val="Arial"/>
        <family val="2"/>
      </rPr>
      <t xml:space="preserve">    Ver 1.1</t>
    </r>
  </si>
  <si>
    <r>
      <t xml:space="preserve">
</t>
    </r>
    <r>
      <rPr>
        <sz val="10"/>
        <color theme="1" tint="0.249977111117893"/>
        <rFont val="Arial"/>
        <family val="2"/>
      </rPr>
      <t>Asset Reliability &amp; Optimization System</t>
    </r>
  </si>
  <si>
    <r>
      <rPr>
        <b/>
        <sz val="10"/>
        <color theme="1"/>
        <rFont val="Arial"/>
        <family val="2"/>
      </rPr>
      <t xml:space="preserve">   </t>
    </r>
    <r>
      <rPr>
        <b/>
        <u/>
        <sz val="10"/>
        <color theme="1"/>
        <rFont val="Arial"/>
        <family val="2"/>
      </rPr>
      <t>INSTRUCTIONS: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   Customize the values inside the </t>
    </r>
    <r>
      <rPr>
        <b/>
        <sz val="10"/>
        <color theme="4" tint="0.39997558519241921"/>
        <rFont val="Arial"/>
        <family val="2"/>
      </rPr>
      <t>BLUE</t>
    </r>
    <r>
      <rPr>
        <b/>
        <sz val="10"/>
        <color theme="1"/>
        <rFont val="Arial"/>
        <family val="2"/>
      </rPr>
      <t xml:space="preserve"> fields.  All other fields will automatically adjust based on your inputs.
</t>
    </r>
    <r>
      <rPr>
        <b/>
        <i/>
        <sz val="10"/>
        <color theme="1"/>
        <rFont val="Arial"/>
        <family val="2"/>
      </rPr>
      <t xml:space="preserve">   Optional:</t>
    </r>
    <r>
      <rPr>
        <b/>
        <sz val="10"/>
        <color theme="1"/>
        <rFont val="Arial"/>
        <family val="2"/>
      </rPr>
      <t xml:space="preserve"> You can also adjust the values inside the </t>
    </r>
    <r>
      <rPr>
        <b/>
        <sz val="10"/>
        <color theme="2" tint="-0.499984740745262"/>
        <rFont val="Arial"/>
        <family val="2"/>
      </rPr>
      <t>GREY</t>
    </r>
    <r>
      <rPr>
        <b/>
        <sz val="10"/>
        <color theme="1"/>
        <rFont val="Arial"/>
        <family val="2"/>
      </rPr>
      <t xml:space="preserve"> fields to match your specific operations. 
 </t>
    </r>
    <r>
      <rPr>
        <sz val="10"/>
        <color theme="1"/>
        <rFont val="Arial"/>
        <family val="2"/>
      </rPr>
      <t xml:space="preserve">  (Note - Doing this will delete the pre-set formulas used to populate the grey fields)</t>
    </r>
  </si>
  <si>
    <r>
      <t xml:space="preserve">Costs per hour 
(Fixed overhead, depreciation and labor)
</t>
    </r>
    <r>
      <rPr>
        <sz val="10"/>
        <color theme="1" tint="0.499984740745262"/>
        <rFont val="Arial"/>
        <family val="2"/>
      </rPr>
      <t>Standard: 25% of revenues</t>
    </r>
  </si>
  <si>
    <r>
      <t xml:space="preserve">Profits per hour 
</t>
    </r>
    <r>
      <rPr>
        <sz val="10"/>
        <color theme="1" tint="0.499984740745262"/>
        <rFont val="Arial"/>
        <family val="2"/>
      </rPr>
      <t>Standard: 5% of revenues</t>
    </r>
  </si>
  <si>
    <r>
      <t xml:space="preserve">Frequency of route-based data collection and vibration analysis
</t>
    </r>
    <r>
      <rPr>
        <sz val="10"/>
        <color theme="1" tint="0.499984740745262"/>
        <rFont val="Arial"/>
        <family val="2"/>
      </rPr>
      <t>Standard: Quarterly</t>
    </r>
  </si>
  <si>
    <r>
      <t>Annual unplanned downtime from failure of rotating machines</t>
    </r>
    <r>
      <rPr>
        <sz val="10"/>
        <color theme="1"/>
        <rFont val="Arial"/>
        <family val="2"/>
      </rPr>
      <t xml:space="preserve"> 
(% of production hours)</t>
    </r>
  </si>
  <si>
    <r>
      <rPr>
        <b/>
        <sz val="10"/>
        <color theme="1"/>
        <rFont val="Arial"/>
        <family val="2"/>
      </rPr>
      <t xml:space="preserve">Annual unplanned downtime from failure of rotating assets with Petasense system 
</t>
    </r>
    <r>
      <rPr>
        <sz val="10"/>
        <color theme="1"/>
        <rFont val="Arial"/>
        <family val="2"/>
      </rPr>
      <t>(% of production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</si>
</sst>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.0"/>
    <numFmt numFmtId="167" formatCode="0.0%"/>
  </numFmts>
  <fonts count="1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theme="4" tint="0.3999755851924192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2"/>
      <color theme="9" tint="-0.499984740745262"/>
      <name val="Arial"/>
      <family val="2"/>
    </font>
    <font>
      <sz val="12"/>
      <color theme="2" tint="-0.499984740745262"/>
      <name val="Arial"/>
      <family val="2"/>
    </font>
    <font>
      <b/>
      <i/>
      <sz val="10"/>
      <color theme="1"/>
      <name val="Arial"/>
      <family val="2"/>
    </font>
    <font>
      <sz val="10"/>
      <color theme="1" tint="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rgb="FFD9D9D9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4CCCC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9D9D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theme="1" tint="0.499984740745262"/>
      </left>
      <right style="thin">
        <color theme="2"/>
      </right>
      <top style="medium">
        <color theme="1" tint="0.499984740745262"/>
      </top>
      <bottom/>
      <diagonal/>
    </border>
    <border>
      <left style="thin">
        <color theme="2"/>
      </left>
      <right style="thin">
        <color theme="2"/>
      </right>
      <top style="medium">
        <color theme="1" tint="0.499984740745262"/>
      </top>
      <bottom/>
      <diagonal/>
    </border>
    <border>
      <left style="thin">
        <color theme="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2" xfId="0" applyFont="1" applyBorder="1" applyAlignment="1"/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/>
    <xf numFmtId="0" fontId="1" fillId="5" borderId="2" xfId="0" applyFont="1" applyFill="1" applyBorder="1" applyAlignment="1"/>
    <xf numFmtId="0" fontId="1" fillId="0" borderId="6" xfId="0" applyFont="1" applyBorder="1" applyAlignment="1"/>
    <xf numFmtId="0" fontId="1" fillId="0" borderId="7" xfId="0" applyFont="1" applyFill="1" applyBorder="1" applyAlignment="1"/>
    <xf numFmtId="0" fontId="1" fillId="0" borderId="9" xfId="0" applyFont="1" applyFill="1" applyBorder="1" applyAlignment="1"/>
    <xf numFmtId="0" fontId="1" fillId="0" borderId="7" xfId="0" applyFont="1" applyFill="1" applyBorder="1" applyAlignment="1">
      <alignment vertical="center"/>
    </xf>
    <xf numFmtId="0" fontId="3" fillId="0" borderId="13" xfId="0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3" fillId="0" borderId="13" xfId="0" applyFont="1" applyBorder="1" applyAlignment="1"/>
    <xf numFmtId="0" fontId="3" fillId="0" borderId="14" xfId="0" applyFont="1" applyBorder="1" applyAlignment="1">
      <alignment wrapText="1"/>
    </xf>
    <xf numFmtId="0" fontId="3" fillId="0" borderId="17" xfId="0" applyFont="1" applyBorder="1" applyAlignment="1"/>
    <xf numFmtId="0" fontId="1" fillId="0" borderId="14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4" xfId="0" applyFont="1" applyBorder="1" applyAlignment="1"/>
    <xf numFmtId="0" fontId="7" fillId="6" borderId="9" xfId="0" applyFont="1" applyFill="1" applyBorder="1" applyAlignment="1">
      <alignment vertical="center"/>
    </xf>
    <xf numFmtId="0" fontId="1" fillId="6" borderId="9" xfId="0" applyFont="1" applyFill="1" applyBorder="1" applyAlignment="1"/>
    <xf numFmtId="0" fontId="1" fillId="6" borderId="6" xfId="0" applyFont="1" applyFill="1" applyBorder="1" applyAlignment="1"/>
    <xf numFmtId="0" fontId="1" fillId="6" borderId="2" xfId="0" applyFont="1" applyFill="1" applyBorder="1" applyAlignment="1"/>
    <xf numFmtId="0" fontId="3" fillId="6" borderId="2" xfId="0" applyFont="1" applyFill="1" applyBorder="1" applyAlignment="1">
      <alignment wrapText="1"/>
    </xf>
    <xf numFmtId="164" fontId="1" fillId="6" borderId="2" xfId="0" applyNumberFormat="1" applyFont="1" applyFill="1" applyBorder="1" applyAlignment="1">
      <alignment horizontal="right"/>
    </xf>
    <xf numFmtId="0" fontId="3" fillId="6" borderId="4" xfId="0" applyFont="1" applyFill="1" applyBorder="1" applyAlignment="1">
      <alignment vertical="top"/>
    </xf>
    <xf numFmtId="0" fontId="1" fillId="6" borderId="4" xfId="0" applyFont="1" applyFill="1" applyBorder="1" applyAlignment="1"/>
    <xf numFmtId="0" fontId="1" fillId="10" borderId="2" xfId="0" applyFont="1" applyFill="1" applyBorder="1" applyAlignment="1"/>
    <xf numFmtId="0" fontId="7" fillId="6" borderId="7" xfId="0" applyFont="1" applyFill="1" applyBorder="1" applyAlignment="1">
      <alignment vertical="center"/>
    </xf>
    <xf numFmtId="164" fontId="1" fillId="6" borderId="7" xfId="0" applyNumberFormat="1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67" fontId="1" fillId="6" borderId="7" xfId="0" applyNumberFormat="1" applyFont="1" applyFill="1" applyBorder="1" applyAlignment="1">
      <alignment horizontal="right"/>
    </xf>
    <xf numFmtId="166" fontId="1" fillId="6" borderId="7" xfId="0" applyNumberFormat="1" applyFont="1" applyFill="1" applyBorder="1" applyAlignment="1">
      <alignment horizontal="right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16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9" fontId="1" fillId="0" borderId="18" xfId="0" applyNumberFormat="1" applyFont="1" applyBorder="1" applyAlignment="1">
      <alignment horizontal="right" wrapText="1"/>
    </xf>
    <xf numFmtId="167" fontId="1" fillId="0" borderId="16" xfId="0" applyNumberFormat="1" applyFont="1" applyBorder="1" applyAlignment="1">
      <alignment horizontal="right" wrapText="1"/>
    </xf>
    <xf numFmtId="167" fontId="1" fillId="0" borderId="18" xfId="0" applyNumberFormat="1" applyFont="1" applyBorder="1" applyAlignment="1">
      <alignment horizontal="right" wrapText="1"/>
    </xf>
    <xf numFmtId="167" fontId="1" fillId="0" borderId="22" xfId="0" applyNumberFormat="1" applyFont="1" applyBorder="1" applyAlignment="1">
      <alignment horizontal="right" wrapText="1"/>
    </xf>
    <xf numFmtId="0" fontId="1" fillId="0" borderId="21" xfId="0" applyFont="1" applyBorder="1" applyAlignment="1">
      <alignment wrapText="1"/>
    </xf>
    <xf numFmtId="164" fontId="1" fillId="0" borderId="22" xfId="0" applyNumberFormat="1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1" fillId="0" borderId="2" xfId="0" applyFont="1" applyFill="1" applyBorder="1"/>
    <xf numFmtId="0" fontId="1" fillId="0" borderId="6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wrapText="1"/>
    </xf>
    <xf numFmtId="164" fontId="1" fillId="6" borderId="24" xfId="0" applyNumberFormat="1" applyFont="1" applyFill="1" applyBorder="1" applyAlignment="1">
      <alignment horizontal="right"/>
    </xf>
    <xf numFmtId="0" fontId="1" fillId="6" borderId="24" xfId="0" applyFont="1" applyFill="1" applyBorder="1" applyAlignment="1"/>
    <xf numFmtId="0" fontId="1" fillId="6" borderId="8" xfId="0" applyFont="1" applyFill="1" applyBorder="1" applyAlignment="1"/>
    <xf numFmtId="0" fontId="3" fillId="6" borderId="4" xfId="0" applyFont="1" applyFill="1" applyBorder="1" applyAlignment="1">
      <alignment wrapText="1"/>
    </xf>
    <xf numFmtId="164" fontId="1" fillId="6" borderId="4" xfId="0" applyNumberFormat="1" applyFont="1" applyFill="1" applyBorder="1" applyAlignment="1"/>
    <xf numFmtId="164" fontId="1" fillId="6" borderId="7" xfId="0" applyNumberFormat="1" applyFont="1" applyFill="1" applyBorder="1" applyAlignment="1"/>
    <xf numFmtId="165" fontId="1" fillId="10" borderId="7" xfId="0" applyNumberFormat="1" applyFont="1" applyFill="1" applyBorder="1" applyAlignment="1"/>
    <xf numFmtId="0" fontId="1" fillId="6" borderId="27" xfId="0" applyFont="1" applyFill="1" applyBorder="1" applyAlignment="1"/>
    <xf numFmtId="0" fontId="1" fillId="6" borderId="1" xfId="0" applyFont="1" applyFill="1" applyBorder="1" applyAlignment="1"/>
    <xf numFmtId="0" fontId="1" fillId="2" borderId="7" xfId="0" applyFont="1" applyFill="1" applyBorder="1" applyAlignment="1"/>
    <xf numFmtId="0" fontId="1" fillId="0" borderId="7" xfId="0" applyFont="1" applyBorder="1" applyAlignment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19" xfId="0" applyFont="1" applyBorder="1" applyAlignment="1"/>
    <xf numFmtId="0" fontId="0" fillId="0" borderId="16" xfId="0" applyFont="1" applyBorder="1" applyAlignment="1"/>
    <xf numFmtId="0" fontId="2" fillId="0" borderId="20" xfId="0" applyFont="1" applyBorder="1" applyAlignment="1"/>
    <xf numFmtId="0" fontId="0" fillId="0" borderId="18" xfId="0" applyFont="1" applyBorder="1" applyAlignment="1"/>
    <xf numFmtId="0" fontId="2" fillId="0" borderId="21" xfId="0" applyFont="1" applyBorder="1" applyAlignment="1"/>
    <xf numFmtId="0" fontId="0" fillId="0" borderId="22" xfId="0" applyFont="1" applyBorder="1" applyAlignment="1"/>
    <xf numFmtId="0" fontId="2" fillId="0" borderId="28" xfId="0" applyFont="1" applyBorder="1" applyAlignment="1"/>
    <xf numFmtId="0" fontId="0" fillId="0" borderId="29" xfId="0" applyFont="1" applyBorder="1" applyAlignment="1"/>
    <xf numFmtId="0" fontId="1" fillId="8" borderId="13" xfId="0" applyFont="1" applyFill="1" applyBorder="1" applyAlignment="1" applyProtection="1">
      <alignment horizontal="right"/>
      <protection locked="0"/>
    </xf>
    <xf numFmtId="164" fontId="1" fillId="8" borderId="13" xfId="0" applyNumberFormat="1" applyFont="1" applyFill="1" applyBorder="1" applyAlignment="1" applyProtection="1">
      <alignment horizontal="right"/>
      <protection locked="0"/>
    </xf>
    <xf numFmtId="167" fontId="1" fillId="0" borderId="22" xfId="0" applyNumberFormat="1" applyFont="1" applyBorder="1" applyAlignment="1" applyProtection="1">
      <alignment horizontal="right" wrapText="1"/>
      <protection locked="0"/>
    </xf>
    <xf numFmtId="167" fontId="1" fillId="0" borderId="18" xfId="0" applyNumberFormat="1" applyFont="1" applyBorder="1" applyAlignment="1" applyProtection="1">
      <alignment horizontal="right" wrapText="1"/>
      <protection locked="0"/>
    </xf>
    <xf numFmtId="167" fontId="1" fillId="14" borderId="13" xfId="0" applyNumberFormat="1" applyFont="1" applyFill="1" applyBorder="1" applyAlignment="1">
      <alignment horizontal="right"/>
    </xf>
    <xf numFmtId="166" fontId="1" fillId="11" borderId="13" xfId="0" applyNumberFormat="1" applyFont="1" applyFill="1" applyBorder="1" applyAlignment="1">
      <alignment horizontal="right"/>
    </xf>
    <xf numFmtId="164" fontId="1" fillId="15" borderId="15" xfId="0" applyNumberFormat="1" applyFont="1" applyFill="1" applyBorder="1" applyAlignment="1">
      <alignment horizontal="right"/>
    </xf>
    <xf numFmtId="164" fontId="1" fillId="15" borderId="18" xfId="0" applyNumberFormat="1" applyFont="1" applyFill="1" applyBorder="1" applyAlignment="1">
      <alignment horizontal="right"/>
    </xf>
    <xf numFmtId="164" fontId="1" fillId="16" borderId="13" xfId="0" applyNumberFormat="1" applyFont="1" applyFill="1" applyBorder="1" applyAlignment="1" applyProtection="1">
      <alignment horizontal="right"/>
      <protection locked="0"/>
    </xf>
    <xf numFmtId="167" fontId="1" fillId="16" borderId="13" xfId="0" applyNumberFormat="1" applyFont="1" applyFill="1" applyBorder="1" applyAlignment="1" applyProtection="1">
      <alignment horizontal="right"/>
      <protection locked="0"/>
    </xf>
    <xf numFmtId="0" fontId="1" fillId="6" borderId="7" xfId="0" applyFont="1" applyFill="1" applyBorder="1" applyAlignment="1"/>
    <xf numFmtId="164" fontId="1" fillId="10" borderId="8" xfId="0" applyNumberFormat="1" applyFont="1" applyFill="1" applyBorder="1" applyAlignment="1"/>
    <xf numFmtId="164" fontId="1" fillId="6" borderId="1" xfId="0" applyNumberFormat="1" applyFont="1" applyFill="1" applyBorder="1" applyAlignment="1"/>
    <xf numFmtId="0" fontId="6" fillId="12" borderId="10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vertical="center"/>
    </xf>
    <xf numFmtId="0" fontId="6" fillId="12" borderId="13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12" borderId="1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17" xfId="0" applyFont="1" applyFill="1" applyBorder="1" applyAlignment="1"/>
    <xf numFmtId="0" fontId="1" fillId="18" borderId="2" xfId="0" applyFont="1" applyFill="1" applyBorder="1" applyAlignment="1"/>
    <xf numFmtId="0" fontId="3" fillId="6" borderId="1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/>
    <xf numFmtId="164" fontId="1" fillId="6" borderId="34" xfId="0" applyNumberFormat="1" applyFont="1" applyFill="1" applyBorder="1" applyAlignment="1"/>
    <xf numFmtId="0" fontId="3" fillId="0" borderId="35" xfId="0" applyFont="1" applyBorder="1" applyAlignment="1">
      <alignment wrapText="1"/>
    </xf>
    <xf numFmtId="0" fontId="1" fillId="9" borderId="35" xfId="0" applyFont="1" applyFill="1" applyBorder="1" applyAlignment="1" applyProtection="1">
      <alignment horizontal="right"/>
      <protection locked="0"/>
    </xf>
    <xf numFmtId="0" fontId="3" fillId="0" borderId="36" xfId="0" applyFont="1" applyBorder="1" applyAlignment="1">
      <alignment wrapText="1"/>
    </xf>
    <xf numFmtId="164" fontId="1" fillId="9" borderId="36" xfId="0" applyNumberFormat="1" applyFont="1" applyFill="1" applyBorder="1" applyAlignment="1" applyProtection="1">
      <alignment horizontal="right"/>
      <protection locked="0"/>
    </xf>
    <xf numFmtId="164" fontId="15" fillId="3" borderId="15" xfId="0" applyNumberFormat="1" applyFont="1" applyFill="1" applyBorder="1" applyAlignment="1">
      <alignment horizontal="right"/>
    </xf>
    <xf numFmtId="164" fontId="15" fillId="3" borderId="16" xfId="0" applyNumberFormat="1" applyFont="1" applyFill="1" applyBorder="1" applyAlignment="1">
      <alignment horizontal="right"/>
    </xf>
    <xf numFmtId="164" fontId="15" fillId="3" borderId="18" xfId="0" applyNumberFormat="1" applyFont="1" applyFill="1" applyBorder="1" applyAlignment="1">
      <alignment horizontal="right"/>
    </xf>
    <xf numFmtId="166" fontId="15" fillId="17" borderId="18" xfId="0" applyNumberFormat="1" applyFont="1" applyFill="1" applyBorder="1" applyAlignment="1">
      <alignment horizontal="right"/>
    </xf>
    <xf numFmtId="0" fontId="4" fillId="0" borderId="30" xfId="0" applyFont="1" applyBorder="1" applyAlignment="1">
      <alignment horizontal="left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/>
    <xf numFmtId="0" fontId="1" fillId="6" borderId="4" xfId="0" applyFont="1" applyFill="1" applyBorder="1" applyAlignment="1">
      <alignment vertical="top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" fillId="10" borderId="7" xfId="0" applyFont="1" applyFill="1" applyBorder="1" applyAlignment="1"/>
    <xf numFmtId="0" fontId="1" fillId="0" borderId="3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1"/>
      <color rgb="FFFFF4D5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382973</xdr:colOff>
      <xdr:row>1</xdr:row>
      <xdr:rowOff>196415</xdr:rowOff>
    </xdr:from>
    <xdr:to>
      <xdr:col>2</xdr:col>
      <xdr:colOff>733144</xdr:colOff>
      <xdr:row>1</xdr:row>
      <xdr:rowOff>642830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44EF19-833D-469E-9B20-D1F3D738F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73" y="393639"/>
          <a:ext cx="2178971" cy="446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98"/>
  <sheetViews>
    <sheetView tabSelected="1" zoomScale="85" zoomScaleNormal="85" workbookViewId="0">
      <pane ySplit="1" topLeftCell="A2" activePane="bottomLeft" state="frozen"/>
      <selection pane="bottomLeft" activeCell="B7" sqref="B7"/>
    </sheetView>
  </sheetViews>
  <sheetFormatPr defaultColWidth="14.44140625" defaultRowHeight="15.75" customHeight="1" x14ac:dyDescent="0.25"/>
  <cols>
    <col min="1" max="1" width="2.21875" style="1" customWidth="1"/>
    <col min="2" max="2" width="26.6640625" style="1" customWidth="1"/>
    <col min="3" max="3" width="16.77734375" style="1" customWidth="1"/>
    <col min="4" max="4" width="1.5546875" style="1" customWidth="1"/>
    <col min="5" max="5" width="30.88671875" style="2" customWidth="1"/>
    <col min="6" max="6" width="15.6640625" style="1" customWidth="1"/>
    <col min="7" max="7" width="1.5546875" style="1" customWidth="1"/>
    <col min="8" max="8" width="31" style="1" bestFit="1" customWidth="1"/>
    <col min="9" max="9" width="14.77734375" style="1" customWidth="1"/>
    <col min="10" max="10" width="1.5546875" style="3" customWidth="1"/>
    <col min="11" max="11" width="13.33203125" style="1" customWidth="1"/>
    <col min="12" max="12" width="30.77734375" style="1" customWidth="1"/>
    <col min="13" max="13" width="18" style="1" customWidth="1"/>
    <col min="14" max="14" width="2.109375" style="1" customWidth="1"/>
    <col min="15" max="16384" width="14.44140625" style="1"/>
  </cols>
  <sheetData>
    <row r="1" spans="1:30" s="4" customFormat="1" ht="15.6" customHeight="1" thickBot="1" x14ac:dyDescent="0.3">
      <c r="A1" s="21"/>
      <c r="B1" s="118"/>
      <c r="C1" s="118"/>
      <c r="D1" s="118"/>
      <c r="E1" s="118"/>
      <c r="F1" s="118"/>
      <c r="G1" s="21"/>
      <c r="H1" s="118"/>
      <c r="I1" s="118"/>
      <c r="J1" s="118"/>
      <c r="K1" s="118"/>
      <c r="L1" s="118"/>
      <c r="M1" s="118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0" ht="82.8" customHeight="1" thickBot="1" x14ac:dyDescent="0.3">
      <c r="A2" s="20"/>
      <c r="B2" s="127" t="s">
        <v>48</v>
      </c>
      <c r="C2" s="128"/>
      <c r="D2" s="120" t="s">
        <v>47</v>
      </c>
      <c r="E2" s="121"/>
      <c r="F2" s="122"/>
      <c r="G2" s="19"/>
      <c r="H2" s="124" t="s">
        <v>49</v>
      </c>
      <c r="I2" s="125"/>
      <c r="J2" s="125"/>
      <c r="K2" s="125"/>
      <c r="L2" s="125"/>
      <c r="M2" s="126"/>
      <c r="N2" s="123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1"/>
      <c r="AC2" s="21"/>
      <c r="AD2" s="21"/>
    </row>
    <row r="3" spans="1:30" ht="14.4" customHeight="1" thickBot="1" x14ac:dyDescent="0.3">
      <c r="A3" s="21"/>
      <c r="B3" s="25"/>
      <c r="C3" s="25"/>
      <c r="D3" s="25"/>
      <c r="E3" s="119"/>
      <c r="F3" s="25"/>
      <c r="G3" s="21"/>
      <c r="H3" s="25"/>
      <c r="I3" s="25"/>
      <c r="J3" s="25"/>
      <c r="K3" s="25"/>
      <c r="L3" s="25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1"/>
      <c r="AC3" s="21"/>
      <c r="AD3" s="21"/>
    </row>
    <row r="4" spans="1:30" ht="37.200000000000003" customHeight="1" thickBot="1" x14ac:dyDescent="0.3">
      <c r="A4" s="59"/>
      <c r="B4" s="86" t="s">
        <v>5</v>
      </c>
      <c r="C4" s="87"/>
      <c r="D4" s="18"/>
      <c r="E4" s="88" t="s">
        <v>14</v>
      </c>
      <c r="F4" s="89"/>
      <c r="G4" s="18"/>
      <c r="H4" s="93" t="s">
        <v>12</v>
      </c>
      <c r="I4" s="87"/>
      <c r="J4" s="27"/>
      <c r="K4" s="90" t="s">
        <v>13</v>
      </c>
      <c r="L4" s="91"/>
      <c r="M4" s="92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1"/>
      <c r="AC4" s="21"/>
      <c r="AD4" s="21"/>
    </row>
    <row r="5" spans="1:30" ht="51.6" customHeight="1" x14ac:dyDescent="0.3">
      <c r="A5" s="60"/>
      <c r="B5" s="106" t="s">
        <v>44</v>
      </c>
      <c r="C5" s="107">
        <v>250</v>
      </c>
      <c r="D5" s="19"/>
      <c r="E5" s="9" t="s">
        <v>52</v>
      </c>
      <c r="F5" s="73" t="s">
        <v>9</v>
      </c>
      <c r="G5" s="19"/>
      <c r="H5" s="9" t="s">
        <v>39</v>
      </c>
      <c r="I5" s="74">
        <v>10000</v>
      </c>
      <c r="J5" s="28"/>
      <c r="K5" s="114" t="s">
        <v>46</v>
      </c>
      <c r="L5" s="13" t="s">
        <v>17</v>
      </c>
      <c r="M5" s="110">
        <f>C5*F8*F18</f>
        <v>131250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1"/>
      <c r="AC5" s="21"/>
      <c r="AD5" s="21"/>
    </row>
    <row r="6" spans="1:30" ht="61.2" customHeight="1" x14ac:dyDescent="0.3">
      <c r="A6" s="60"/>
      <c r="B6" s="108" t="s">
        <v>43</v>
      </c>
      <c r="C6" s="109">
        <v>10000</v>
      </c>
      <c r="D6" s="19"/>
      <c r="E6" s="9" t="s">
        <v>23</v>
      </c>
      <c r="F6" s="73">
        <v>2</v>
      </c>
      <c r="G6" s="19"/>
      <c r="H6" s="9" t="s">
        <v>50</v>
      </c>
      <c r="I6" s="81">
        <f>I5*0.25</f>
        <v>2500</v>
      </c>
      <c r="J6" s="28"/>
      <c r="K6" s="99"/>
      <c r="L6" s="12" t="s">
        <v>18</v>
      </c>
      <c r="M6" s="111">
        <f>C5*F9*F19</f>
        <v>52500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1"/>
      <c r="AC6" s="21"/>
      <c r="AD6" s="21"/>
    </row>
    <row r="7" spans="1:30" ht="49.8" customHeight="1" x14ac:dyDescent="0.3">
      <c r="A7" s="104"/>
      <c r="B7" s="60"/>
      <c r="C7" s="105"/>
      <c r="D7" s="20"/>
      <c r="E7" s="9" t="s">
        <v>42</v>
      </c>
      <c r="F7" s="74">
        <v>50</v>
      </c>
      <c r="G7" s="19"/>
      <c r="H7" s="9" t="s">
        <v>51</v>
      </c>
      <c r="I7" s="81">
        <f>I5*0.05</f>
        <v>500</v>
      </c>
      <c r="J7" s="28"/>
      <c r="K7" s="99"/>
      <c r="L7" s="12" t="s">
        <v>19</v>
      </c>
      <c r="M7" s="111">
        <f>C5*F7*L24*F20</f>
        <v>37500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1"/>
      <c r="AC7" s="21"/>
      <c r="AD7" s="21"/>
    </row>
    <row r="8" spans="1:30" ht="37.799999999999997" customHeight="1" thickBot="1" x14ac:dyDescent="0.35">
      <c r="A8" s="60"/>
      <c r="B8" s="103"/>
      <c r="C8" s="57"/>
      <c r="D8" s="20"/>
      <c r="E8" s="10" t="s">
        <v>45</v>
      </c>
      <c r="F8" s="81">
        <f>F23*C6</f>
        <v>1500</v>
      </c>
      <c r="G8" s="19"/>
      <c r="H8" s="9" t="s">
        <v>40</v>
      </c>
      <c r="I8" s="73">
        <v>2880</v>
      </c>
      <c r="J8" s="29"/>
      <c r="K8" s="100"/>
      <c r="L8" s="14" t="s">
        <v>20</v>
      </c>
      <c r="M8" s="112">
        <f>((I8)*(I6+I7))*(I9-I10)</f>
        <v>86400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1"/>
      <c r="AC8" s="21"/>
      <c r="AD8" s="21"/>
    </row>
    <row r="9" spans="1:30" ht="53.4" customHeight="1" x14ac:dyDescent="0.25">
      <c r="A9" s="60"/>
      <c r="B9" s="103"/>
      <c r="C9" s="57"/>
      <c r="D9" s="20"/>
      <c r="E9" s="10" t="s">
        <v>41</v>
      </c>
      <c r="F9" s="81">
        <f>F24*C6</f>
        <v>600</v>
      </c>
      <c r="G9" s="19"/>
      <c r="H9" s="10" t="s">
        <v>53</v>
      </c>
      <c r="I9" s="82">
        <f>IF(C5&lt;=50,1%,IF(C5&lt;=250,2%,IF(C5&gt;250,3%)))</f>
        <v>0.02</v>
      </c>
      <c r="J9" s="30"/>
      <c r="K9" s="98" t="s">
        <v>29</v>
      </c>
      <c r="L9" s="15" t="s">
        <v>15</v>
      </c>
      <c r="M9" s="79">
        <f>((I18*(F6*I20))+(I19*(F6*(1-I20)))+I21*F6)*C5</f>
        <v>287000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1"/>
      <c r="AC9" s="21"/>
      <c r="AD9" s="21"/>
    </row>
    <row r="10" spans="1:30" s="3" customFormat="1" ht="53.4" thickBot="1" x14ac:dyDescent="0.3">
      <c r="A10" s="60"/>
      <c r="B10" s="103"/>
      <c r="C10" s="58"/>
      <c r="D10" s="21"/>
      <c r="E10" s="55"/>
      <c r="F10" s="25"/>
      <c r="G10" s="20"/>
      <c r="H10" s="11" t="s">
        <v>54</v>
      </c>
      <c r="I10" s="77">
        <f>I9*I24</f>
        <v>0.01</v>
      </c>
      <c r="J10" s="30"/>
      <c r="K10" s="100"/>
      <c r="L10" s="16" t="s">
        <v>16</v>
      </c>
      <c r="M10" s="80">
        <f>IF(C5&lt;=50, I23*12, IF(C5&gt;50, I22*12))</f>
        <v>29988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40.200000000000003" x14ac:dyDescent="0.3">
      <c r="A11" s="60"/>
      <c r="B11" s="103"/>
      <c r="C11" s="84"/>
      <c r="D11" s="21"/>
      <c r="E11" s="22"/>
      <c r="F11" s="23"/>
      <c r="G11" s="20"/>
      <c r="H11" s="9" t="s">
        <v>22</v>
      </c>
      <c r="I11" s="78">
        <f>I8*(I9-I10)</f>
        <v>28.8</v>
      </c>
      <c r="J11" s="31"/>
      <c r="K11" s="98" t="s">
        <v>30</v>
      </c>
      <c r="L11" s="17" t="s">
        <v>0</v>
      </c>
      <c r="M11" s="110">
        <f>SUM(M5+M6+M7+M8)*5-M9-(M10*5)</f>
        <v>1101310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28.2" customHeight="1" thickBot="1" x14ac:dyDescent="0.35">
      <c r="A12" s="60"/>
      <c r="B12" s="103"/>
      <c r="C12" s="85"/>
      <c r="D12" s="83"/>
      <c r="E12" s="22"/>
      <c r="F12" s="23"/>
      <c r="G12" s="21"/>
      <c r="H12" s="25"/>
      <c r="I12" s="25"/>
      <c r="J12" s="21"/>
      <c r="K12" s="100"/>
      <c r="L12" s="101" t="s">
        <v>21</v>
      </c>
      <c r="M12" s="113">
        <f>((M9+M10)/SUM(M5:M7))*12</f>
        <v>17.192569491525425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21.75" customHeight="1" x14ac:dyDescent="0.25">
      <c r="A13" s="60"/>
      <c r="B13" s="60"/>
      <c r="C13" s="85"/>
      <c r="D13" s="83"/>
      <c r="E13" s="22"/>
      <c r="F13" s="23"/>
      <c r="G13" s="21"/>
      <c r="H13" s="21"/>
      <c r="I13" s="21"/>
      <c r="J13" s="21"/>
      <c r="K13" s="24"/>
      <c r="L13" s="25"/>
      <c r="M13" s="25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5.95" customHeight="1" x14ac:dyDescent="0.25">
      <c r="A14" s="25"/>
      <c r="B14" s="25"/>
      <c r="C14" s="56"/>
      <c r="D14" s="21"/>
      <c r="E14" s="51"/>
      <c r="F14" s="52"/>
      <c r="G14" s="53"/>
      <c r="H14" s="53"/>
      <c r="I14" s="54"/>
      <c r="J14" s="21"/>
      <c r="K14" s="24"/>
      <c r="L14" s="25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/>
      <c r="AC14" s="21"/>
      <c r="AD14" s="21"/>
    </row>
    <row r="15" spans="1:30" ht="25.95" customHeight="1" x14ac:dyDescent="0.25">
      <c r="A15" s="115" t="s">
        <v>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7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1:30" ht="25.95" customHeight="1" thickBot="1" x14ac:dyDescent="0.3">
      <c r="A16" s="3"/>
      <c r="B16" s="47"/>
      <c r="C16" s="47"/>
      <c r="D16" s="48"/>
      <c r="E16" s="49"/>
      <c r="F16" s="49"/>
      <c r="G16" s="50"/>
      <c r="H16" s="49"/>
      <c r="I16" s="49"/>
      <c r="J16" s="8"/>
      <c r="K16" s="63"/>
      <c r="L16" s="64"/>
      <c r="M16" s="47"/>
    </row>
    <row r="17" spans="4:13" ht="25.95" customHeight="1" thickBot="1" x14ac:dyDescent="0.3">
      <c r="D17" s="5"/>
      <c r="E17" s="96" t="s">
        <v>32</v>
      </c>
      <c r="F17" s="97"/>
      <c r="G17" s="32"/>
      <c r="H17" s="96" t="s">
        <v>34</v>
      </c>
      <c r="I17" s="97"/>
      <c r="J17" s="7"/>
      <c r="K17" s="94" t="s">
        <v>38</v>
      </c>
      <c r="L17" s="95"/>
      <c r="M17" s="62"/>
    </row>
    <row r="18" spans="4:13" ht="25.95" customHeight="1" x14ac:dyDescent="0.25">
      <c r="D18" s="5"/>
      <c r="E18" s="44" t="s">
        <v>31</v>
      </c>
      <c r="F18" s="43">
        <v>0.35</v>
      </c>
      <c r="G18" s="33"/>
      <c r="H18" s="44" t="s">
        <v>24</v>
      </c>
      <c r="I18" s="45">
        <v>399</v>
      </c>
      <c r="J18" s="7"/>
      <c r="K18" s="69" t="s">
        <v>6</v>
      </c>
      <c r="L18" s="70">
        <v>0</v>
      </c>
      <c r="M18" s="61"/>
    </row>
    <row r="19" spans="4:13" ht="25.95" customHeight="1" x14ac:dyDescent="0.25">
      <c r="D19" s="5"/>
      <c r="E19" s="37" t="s">
        <v>33</v>
      </c>
      <c r="F19" s="41">
        <v>0.35</v>
      </c>
      <c r="G19" s="33"/>
      <c r="H19" s="37" t="s">
        <v>25</v>
      </c>
      <c r="I19" s="38">
        <v>599</v>
      </c>
      <c r="J19" s="7"/>
      <c r="K19" s="65" t="s">
        <v>7</v>
      </c>
      <c r="L19" s="66">
        <v>1</v>
      </c>
      <c r="M19" s="61"/>
    </row>
    <row r="20" spans="4:13" ht="25.95" customHeight="1" thickBot="1" x14ac:dyDescent="0.3">
      <c r="D20" s="5"/>
      <c r="E20" s="46" t="s">
        <v>2</v>
      </c>
      <c r="F20" s="42">
        <v>0.75</v>
      </c>
      <c r="G20" s="33"/>
      <c r="H20" s="37" t="s">
        <v>26</v>
      </c>
      <c r="I20" s="39">
        <v>0.8</v>
      </c>
      <c r="J20" s="7"/>
      <c r="K20" s="65" t="s">
        <v>8</v>
      </c>
      <c r="L20" s="66">
        <v>2</v>
      </c>
      <c r="M20" s="61"/>
    </row>
    <row r="21" spans="4:13" ht="32.4" customHeight="1" thickBot="1" x14ac:dyDescent="0.3">
      <c r="E21" s="35"/>
      <c r="F21" s="36"/>
      <c r="G21" s="34"/>
      <c r="H21" s="37" t="s">
        <v>27</v>
      </c>
      <c r="I21" s="38">
        <v>135</v>
      </c>
      <c r="J21" s="7"/>
      <c r="K21" s="65" t="s">
        <v>9</v>
      </c>
      <c r="L21" s="66">
        <v>4</v>
      </c>
      <c r="M21" s="61"/>
    </row>
    <row r="22" spans="4:13" ht="28.2" customHeight="1" thickBot="1" x14ac:dyDescent="0.3">
      <c r="D22" s="5"/>
      <c r="E22" s="96" t="s">
        <v>37</v>
      </c>
      <c r="F22" s="97"/>
      <c r="G22" s="33"/>
      <c r="H22" s="37" t="s">
        <v>3</v>
      </c>
      <c r="I22" s="38">
        <v>2499</v>
      </c>
      <c r="J22" s="7"/>
      <c r="K22" s="67" t="s">
        <v>10</v>
      </c>
      <c r="L22" s="68">
        <v>12</v>
      </c>
      <c r="M22" s="62"/>
    </row>
    <row r="23" spans="4:13" ht="27" thickBot="1" x14ac:dyDescent="0.3">
      <c r="D23" s="5"/>
      <c r="E23" s="44" t="s">
        <v>36</v>
      </c>
      <c r="F23" s="75">
        <f>IF(C6&lt;=10000,15%,IF(C6&lt;=25000, 12%,IF(C6&lt;=50000,10%, IF(C6&gt;=50000,9%))))</f>
        <v>0.15</v>
      </c>
      <c r="G23" s="33"/>
      <c r="H23" s="37" t="s">
        <v>4</v>
      </c>
      <c r="I23" s="38">
        <v>999</v>
      </c>
      <c r="J23" s="6"/>
      <c r="K23"/>
      <c r="L23"/>
    </row>
    <row r="24" spans="4:13" ht="27" thickBot="1" x14ac:dyDescent="0.3">
      <c r="D24" s="5"/>
      <c r="E24" s="46" t="s">
        <v>35</v>
      </c>
      <c r="F24" s="76">
        <v>0.06</v>
      </c>
      <c r="G24" s="33"/>
      <c r="H24" s="46" t="s">
        <v>28</v>
      </c>
      <c r="I24" s="40">
        <v>0.5</v>
      </c>
      <c r="J24" s="7"/>
      <c r="K24" s="71" t="s">
        <v>11</v>
      </c>
      <c r="L24" s="72">
        <f>VLOOKUP('ROI Calculator'!F5,$K$18:$L$22,2,FALSE)</f>
        <v>4</v>
      </c>
      <c r="M24" s="62"/>
    </row>
    <row r="25" spans="4:13" ht="13.2" x14ac:dyDescent="0.25"/>
    <row r="26" spans="4:13" ht="13.2" x14ac:dyDescent="0.25"/>
    <row r="27" spans="4:13" ht="13.2" x14ac:dyDescent="0.25"/>
    <row r="28" spans="4:13" ht="13.2" x14ac:dyDescent="0.25"/>
    <row r="29" spans="4:13" ht="13.2" x14ac:dyDescent="0.25"/>
    <row r="30" spans="4:13" ht="13.2" x14ac:dyDescent="0.25"/>
    <row r="31" spans="4:13" ht="13.2" x14ac:dyDescent="0.25"/>
    <row r="32" spans="4:13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</sheetData>
  <sheetProtection algorithmName="SHA-512" hashValue="3odLqFGaUVbaBJssLxYp+hxssr3dwZaVjjt1m4gZPKYXSdXdi2j1DHw4/utynbsULbPxHmqQCypsrS+Ch9MbWQ==" saltValue="GFt1npKwQcQHuXTpbe4jHg==" spinCount="100000" sheet="1" objects="1" scenarios="1"/>
  <mergeCells count="15">
    <mergeCell ref="E17:F17"/>
    <mergeCell ref="E22:F22"/>
    <mergeCell ref="D2:F2"/>
    <mergeCell ref="A15:N15"/>
    <mergeCell ref="K9:K10"/>
    <mergeCell ref="K11:K12"/>
    <mergeCell ref="H2:M2"/>
    <mergeCell ref="B2:C2"/>
    <mergeCell ref="B4:C4"/>
    <mergeCell ref="E4:F4"/>
    <mergeCell ref="K4:M4"/>
    <mergeCell ref="H4:I4"/>
    <mergeCell ref="K17:L17"/>
    <mergeCell ref="H17:I17"/>
    <mergeCell ref="K5:K8"/>
  </mergeCells>
  <dataValidations count="1">
    <dataValidation type="list" allowBlank="1" showInputMessage="1" showErrorMessage="1" sqref="F5" xr:uid="{2D9DFAA3-539A-4D74-BCF5-1A4EDF64C988}">
      <formula1>$K$18:$K$22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</cp:lastModifiedBy>
  <dcterms:created xsi:type="dcterms:W3CDTF">2018-06-25T23:38:48Z</dcterms:created>
  <dcterms:modified xsi:type="dcterms:W3CDTF">2018-07-03T22:29:25Z</dcterms:modified>
</cp:coreProperties>
</file>